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8475" windowHeight="5640" activeTab="0"/>
  </bookViews>
  <sheets>
    <sheet name="ข้อ1" sheetId="1" r:id="rId1"/>
    <sheet name="ข้อ 3" sheetId="2" r:id="rId2"/>
    <sheet name="ข้อ 7" sheetId="3" r:id="rId3"/>
  </sheets>
  <definedNames/>
  <calcPr fullCalcOnLoad="1"/>
</workbook>
</file>

<file path=xl/sharedStrings.xml><?xml version="1.0" encoding="utf-8"?>
<sst xmlns="http://schemas.openxmlformats.org/spreadsheetml/2006/main" count="170" uniqueCount="121">
  <si>
    <t>บทที่ 6</t>
  </si>
  <si>
    <t>ข้อ1</t>
  </si>
  <si>
    <t>ทุนหุ้นบุริมสิทธิ์</t>
  </si>
  <si>
    <t>ทุนหุ้นสามัญ</t>
  </si>
  <si>
    <t>เงินปันผลปี 2541</t>
  </si>
  <si>
    <t>ให้บุริมสิทธิ(500000*10%)</t>
  </si>
  <si>
    <t>รวม</t>
  </si>
  <si>
    <t>เงินปันผลปี2542</t>
  </si>
  <si>
    <t>ให้บุริมสิทธิ</t>
  </si>
  <si>
    <t>เงินปันผลปี 2543</t>
  </si>
  <si>
    <t>ที่เหลือเป็นของหุ้นสามัญ</t>
  </si>
  <si>
    <t>คิดให้บุริมสิทธิ</t>
  </si>
  <si>
    <t xml:space="preserve">กรณีที่ 1 </t>
  </si>
  <si>
    <t>กรณีที่ 2</t>
  </si>
  <si>
    <t>เงินปันผลปี 2542</t>
  </si>
  <si>
    <t>คิดให้บุริมสิทธิสะสมจากปี 41   5,000</t>
  </si>
  <si>
    <t>เงินปันผลปี 2542                 50,000</t>
  </si>
  <si>
    <t>ที่เหลือเป็นของสามัญ</t>
  </si>
  <si>
    <t>กรณีที่ 3</t>
  </si>
  <si>
    <t>คิดให้บุริมสิทธิ สะสมจากปี 41    5000</t>
  </si>
  <si>
    <t xml:space="preserve">               เงินปันผลปี 2542    50,000</t>
  </si>
  <si>
    <t>คิดให้หุ้นสามัญ (500,000*10%)</t>
  </si>
  <si>
    <t>เงินที่เหลือแบ่งในอัตรา 5 ต่อ 1</t>
  </si>
  <si>
    <t>แบ่งให้บุริมสิทธิ 20000*1/6</t>
  </si>
  <si>
    <t xml:space="preserve">คิดให้หุ้นสามัญ </t>
  </si>
  <si>
    <t>ที่เหลือแบ่งในอัตรา 5 ต่อ 1</t>
  </si>
  <si>
    <t>ให้บุริมสิทธิ 55000*1/6</t>
  </si>
  <si>
    <t>กรณีที่ 4</t>
  </si>
  <si>
    <t>เงินปันผลปี 41</t>
  </si>
  <si>
    <t>ให้หุ้นบุริมสิทธิ</t>
  </si>
  <si>
    <t>เงินปันผลปี 42</t>
  </si>
  <si>
    <t>ให้สามัญ</t>
  </si>
  <si>
    <t>เงินปันผลที่เหลือแบ่ง 5 ต่อ 1</t>
  </si>
  <si>
    <t>ให้บุริมสิทธิ 25000*1/6</t>
  </si>
  <si>
    <t>เงินปันผลปี 43</t>
  </si>
  <si>
    <t>ให้บุริมสิทฺธิ</t>
  </si>
  <si>
    <t>ที่เหลือแบ่ง 5 ต่อ 1</t>
  </si>
  <si>
    <t>ให้บุริมสิทฺธิ 55000*1/6</t>
  </si>
  <si>
    <t>กรณีที่ 5</t>
  </si>
  <si>
    <t>ข้อ 3</t>
  </si>
  <si>
    <t>มีค.1</t>
  </si>
  <si>
    <t>กำไรสะสม</t>
  </si>
  <si>
    <t xml:space="preserve">     เงินปันผลค้างจ่าย</t>
  </si>
  <si>
    <t>ประกาศจ่ายเงินปันผล</t>
  </si>
  <si>
    <t xml:space="preserve">     สำรองตามกฎหมาย</t>
  </si>
  <si>
    <t>กำไรสะสม (528500*5%)</t>
  </si>
  <si>
    <t>กำไรสะสม (528500*10%)</t>
  </si>
  <si>
    <t xml:space="preserve">     สำรองเพื่อขยายงาน</t>
  </si>
  <si>
    <t xml:space="preserve">     สำรองเพื่อสวัสดิการพนักงาน</t>
  </si>
  <si>
    <t>มีค.15</t>
  </si>
  <si>
    <t>เงินปันผลค้างจ่าย</t>
  </si>
  <si>
    <t xml:space="preserve">     เงินสด</t>
  </si>
  <si>
    <t>ข้อ 7</t>
  </si>
  <si>
    <t>มค.10</t>
  </si>
  <si>
    <t>หุ้นสามัญได้รับคืน (400*110)</t>
  </si>
  <si>
    <t>ซื้อหุ้นสามัญค้นมา 400หุ้นละ110</t>
  </si>
  <si>
    <t>กพ.5</t>
  </si>
  <si>
    <t>บันทึกความทรงจำ: มอบสิทธิให้แก่ผู้ถือหุ้นบุริมสิทธิในการซื้อหุ้นบุริมสิทธิใหม่</t>
  </si>
  <si>
    <t>1 ต่อ 1 หุ้น ในราคา 120 บาท สิทธิหมดอาย 31 พค .43</t>
  </si>
  <si>
    <t>มีค.20</t>
  </si>
  <si>
    <t xml:space="preserve">     ทุนหุ้นบุริมสิทธิที่จองแล้ว</t>
  </si>
  <si>
    <t xml:space="preserve">     ส่วนเกินมูลค่าหุ้นบุริมสิทธิ</t>
  </si>
  <si>
    <t>มีค.30</t>
  </si>
  <si>
    <t>เงินสด</t>
  </si>
  <si>
    <t xml:space="preserve">     ลูกหนี้ค่าหุ้นบุริมสิทธิ</t>
  </si>
  <si>
    <t>ลูกหนี้ค่าหุ้นบุริมสิทธิ(3000*120)</t>
  </si>
  <si>
    <t>ทุนหุ้นบุริมสิทธิที่จองแล้ว</t>
  </si>
  <si>
    <t xml:space="preserve">     ทุนหุ้นบุริสิทธิ</t>
  </si>
  <si>
    <t>บันทึกการรับเงินค่าหุ้น</t>
  </si>
  <si>
    <t>บันทึกการมอบใบหุ้น</t>
  </si>
  <si>
    <t>เมย.15</t>
  </si>
  <si>
    <t>สิทธิซื้อหุ้นสามัญ(800*5)</t>
  </si>
  <si>
    <t>เงินสด (800*110)</t>
  </si>
  <si>
    <t xml:space="preserve">     ทุนหุ้นสามัญ</t>
  </si>
  <si>
    <t xml:space="preserve">     ส่วนเกินมูลค่าหุ้นสามัญ</t>
  </si>
  <si>
    <t>มิย.30</t>
  </si>
  <si>
    <t xml:space="preserve">     เงินปันผลหุ้นบุริมสิทธิค้างจ่าย</t>
  </si>
  <si>
    <t>ประกาศจ่ายเงินปันผลหุ้นบุริมสิทธิงวด 6 เดือน</t>
  </si>
  <si>
    <t>กค.1</t>
  </si>
  <si>
    <t>ทุนหุ้นบุริมสิทธิ(600*100)</t>
  </si>
  <si>
    <t xml:space="preserve">     ส่วนต่ำกว่าหุ้นบุริมสิทธิ(500*10)</t>
  </si>
  <si>
    <t>ไถ่คืนหุ้นบุริมสิทธิจำนวน 500 หุ้น</t>
  </si>
  <si>
    <t>ทุนหุ้นบุริมสิทธิ(500*100)</t>
  </si>
  <si>
    <t xml:space="preserve">     เงินสด (500*110)</t>
  </si>
  <si>
    <t>สค.8</t>
  </si>
  <si>
    <t xml:space="preserve">     ทุนหุ้นสามัญ (600*5/6)*100</t>
  </si>
  <si>
    <t xml:space="preserve">     ส่วนต่ำกว่ามูลค่าหุ้นบุริมสิทธิ(600*10)</t>
  </si>
  <si>
    <t xml:space="preserve">     ส่วนเกินทุนจากการแปลงสภาหุ้น</t>
  </si>
  <si>
    <t>ตค.3</t>
  </si>
  <si>
    <t>เงินสด(400*105)</t>
  </si>
  <si>
    <t xml:space="preserve">     หุ้นสามัญได้รับคืน(400*110)</t>
  </si>
  <si>
    <t>พย.25</t>
  </si>
  <si>
    <t>เงินสด (100*105)</t>
  </si>
  <si>
    <t xml:space="preserve">     ส่วนเกินทุนจากหุ้นสามัญบริจาค</t>
  </si>
  <si>
    <t>ธค.15</t>
  </si>
  <si>
    <t xml:space="preserve">    หุ้นสามัญเดิม</t>
  </si>
  <si>
    <t xml:space="preserve">    บวก พนงใช้สิทธิซื้อ</t>
  </si>
  <si>
    <t xml:space="preserve">          แปลงสภาพหุ้นจากบุริมสิทธิ</t>
  </si>
  <si>
    <t>รวมจำนวนหุ้นสามัญทั้งสิ้น</t>
  </si>
  <si>
    <t xml:space="preserve">     หุ้นสามัญปันผลค้างจ่าย (4130-120)*100</t>
  </si>
  <si>
    <t xml:space="preserve">     ส่วนเกินมูลค่าหุ้นสามัญ(4010*10)</t>
  </si>
  <si>
    <t>*กำไรสะสม(41300*10%)*110</t>
  </si>
  <si>
    <t>*คำนวณ จำนวนหุ้นสามัญที่อยู่ในมือผู้ถือ</t>
  </si>
  <si>
    <t xml:space="preserve">     ใบมอบสิทธิรับหุ้นปันผลไม่เต็มหุ้น(120*110)</t>
  </si>
  <si>
    <t>ธค.31</t>
  </si>
  <si>
    <t>ประกาศจ่ายหุ้นปันผลหุ้นสามัญ</t>
  </si>
  <si>
    <t>*กำไรสะสม</t>
  </si>
  <si>
    <t>*คำนวณหาเงินปันผล</t>
  </si>
  <si>
    <t xml:space="preserve">     เงินปันผลของหุ้นต้นงวด (300000*10%)*6/12</t>
  </si>
  <si>
    <t xml:space="preserve">     เงินปันผลของหุ้นระหว่างงวดจากการขายเพิ่มเติมเมื่อ 20 มีค)</t>
  </si>
  <si>
    <t xml:space="preserve">                (300000*10%)*3/12</t>
  </si>
  <si>
    <t xml:space="preserve">               รวม</t>
  </si>
  <si>
    <t>เงินปันผลหุ้นบุริมสิทธิค้างจ่าย</t>
  </si>
  <si>
    <t>*คำนวนเงินปันผล</t>
  </si>
  <si>
    <t>มูลค่าหุ้นบุริมสิทธิ กค.1-1สค (600000-50000)*10%*1/12</t>
  </si>
  <si>
    <t>มูลค่าหุ้นบุริมสิทธิ 1สค-31ธค (550000-60000)*10%*5/12</t>
  </si>
  <si>
    <t xml:space="preserve">     รวม</t>
  </si>
  <si>
    <t>หุ้นสามัญปันผลค้างจ่าย</t>
  </si>
  <si>
    <t>ใบมอบสิทธิรับหุ้นปันผลไม่เต็มหุ้น(80*110)</t>
  </si>
  <si>
    <t xml:space="preserve">     ทุนหุ้นสามัญ(4010+80)*100</t>
  </si>
  <si>
    <t xml:space="preserve">     ส่วนเกินมูลค่าหุ้นสามัญ(80*10)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</si>
</sst>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88" fontId="0" fillId="0" borderId="0" xfId="15" applyNumberFormat="1" applyAlignment="1">
      <alignment/>
    </xf>
    <xf numFmtId="188" fontId="0" fillId="0" borderId="1" xfId="15" applyNumberFormat="1" applyBorder="1" applyAlignment="1">
      <alignment/>
    </xf>
    <xf numFmtId="188" fontId="0" fillId="0" borderId="2" xfId="15" applyNumberFormat="1" applyBorder="1" applyAlignment="1">
      <alignment/>
    </xf>
    <xf numFmtId="188" fontId="0" fillId="0" borderId="3" xfId="15" applyNumberFormat="1" applyBorder="1" applyAlignment="1">
      <alignment/>
    </xf>
    <xf numFmtId="0" fontId="4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Followed 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4"/>
  <sheetViews>
    <sheetView tabSelected="1" workbookViewId="0" topLeftCell="A1">
      <selection activeCell="A7" sqref="A7"/>
    </sheetView>
  </sheetViews>
  <sheetFormatPr defaultColWidth="9.140625" defaultRowHeight="12.75"/>
  <cols>
    <col min="1" max="1" width="40.140625" style="0" customWidth="1"/>
    <col min="2" max="2" width="16.140625" style="1" customWidth="1"/>
    <col min="3" max="3" width="14.00390625" style="1" customWidth="1"/>
    <col min="4" max="4" width="14.421875" style="1" customWidth="1"/>
    <col min="5" max="5" width="10.28125" style="1" bestFit="1" customWidth="1"/>
  </cols>
  <sheetData>
    <row r="1" ht="12.75">
      <c r="A1" s="5" t="s">
        <v>0</v>
      </c>
    </row>
    <row r="2" ht="12.75">
      <c r="A2" t="s">
        <v>1</v>
      </c>
    </row>
    <row r="3" ht="12.75">
      <c r="A3" t="s">
        <v>12</v>
      </c>
    </row>
    <row r="4" spans="3:5" ht="12.75">
      <c r="C4" s="1" t="s">
        <v>2</v>
      </c>
      <c r="D4" s="1" t="s">
        <v>3</v>
      </c>
      <c r="E4" s="1" t="s">
        <v>6</v>
      </c>
    </row>
    <row r="5" spans="1:2" ht="12.75">
      <c r="A5" t="s">
        <v>4</v>
      </c>
      <c r="B5" s="1">
        <v>45000</v>
      </c>
    </row>
    <row r="6" spans="1:5" ht="13.5" thickBot="1">
      <c r="A6" t="s">
        <v>5</v>
      </c>
      <c r="B6" s="1">
        <v>-45000</v>
      </c>
      <c r="C6" s="2">
        <v>45000</v>
      </c>
      <c r="E6" s="2">
        <v>45000</v>
      </c>
    </row>
    <row r="7" ht="13.5" thickTop="1"/>
    <row r="8" spans="1:2" ht="12.75">
      <c r="A8" t="s">
        <v>7</v>
      </c>
      <c r="B8" s="1">
        <v>125000</v>
      </c>
    </row>
    <row r="9" spans="1:5" ht="12.75">
      <c r="A9" t="s">
        <v>8</v>
      </c>
      <c r="B9" s="1">
        <v>-50000</v>
      </c>
      <c r="C9" s="1">
        <v>50000</v>
      </c>
      <c r="E9" s="1">
        <v>50000</v>
      </c>
    </row>
    <row r="10" spans="1:5" ht="13.5" thickBot="1">
      <c r="A10" t="s">
        <v>10</v>
      </c>
      <c r="B10" s="1">
        <f>SUM(B8:B9)</f>
        <v>75000</v>
      </c>
      <c r="C10" s="2"/>
      <c r="D10" s="2">
        <v>75000</v>
      </c>
      <c r="E10" s="1">
        <v>75000</v>
      </c>
    </row>
    <row r="11" ht="13.5" thickTop="1"/>
    <row r="12" spans="1:2" ht="12.75">
      <c r="A12" t="s">
        <v>9</v>
      </c>
      <c r="B12" s="1">
        <v>155000</v>
      </c>
    </row>
    <row r="13" spans="1:3" ht="12.75">
      <c r="A13" t="s">
        <v>11</v>
      </c>
      <c r="B13" s="1">
        <v>-50000</v>
      </c>
      <c r="C13" s="1">
        <v>50000</v>
      </c>
    </row>
    <row r="14" spans="2:4" ht="13.5" thickBot="1">
      <c r="B14" s="1">
        <f>SUM(B12:B13)</f>
        <v>105000</v>
      </c>
      <c r="C14" s="2"/>
      <c r="D14" s="2">
        <v>105000</v>
      </c>
    </row>
    <row r="15" ht="13.5" thickTop="1"/>
    <row r="16" spans="1:5" ht="12.75">
      <c r="A16" t="s">
        <v>13</v>
      </c>
      <c r="C16" s="1" t="s">
        <v>2</v>
      </c>
      <c r="D16" s="1" t="s">
        <v>3</v>
      </c>
      <c r="E16" s="1" t="s">
        <v>6</v>
      </c>
    </row>
    <row r="17" spans="1:2" ht="12.75">
      <c r="A17" t="s">
        <v>4</v>
      </c>
      <c r="B17" s="1">
        <v>45000</v>
      </c>
    </row>
    <row r="18" spans="1:5" ht="13.5" thickBot="1">
      <c r="A18" t="s">
        <v>8</v>
      </c>
      <c r="B18" s="1">
        <v>-45000</v>
      </c>
      <c r="C18" s="2">
        <v>45000</v>
      </c>
      <c r="E18" s="1">
        <v>45000</v>
      </c>
    </row>
    <row r="19" ht="13.5" thickTop="1"/>
    <row r="20" spans="1:2" ht="12.75">
      <c r="A20" t="s">
        <v>14</v>
      </c>
      <c r="B20" s="1">
        <v>125000</v>
      </c>
    </row>
    <row r="21" ht="12.75">
      <c r="A21" t="s">
        <v>15</v>
      </c>
    </row>
    <row r="22" spans="1:5" ht="12.75">
      <c r="A22" t="s">
        <v>16</v>
      </c>
      <c r="B22" s="1">
        <v>-55000</v>
      </c>
      <c r="C22" s="1">
        <v>55000</v>
      </c>
      <c r="E22" s="1">
        <v>55000</v>
      </c>
    </row>
    <row r="23" spans="1:5" ht="12.75">
      <c r="A23" t="s">
        <v>10</v>
      </c>
      <c r="B23" s="1">
        <f>SUM(B20:B22)</f>
        <v>70000</v>
      </c>
      <c r="D23" s="1">
        <v>70000</v>
      </c>
      <c r="E23" s="1">
        <v>70000</v>
      </c>
    </row>
    <row r="25" spans="1:2" ht="12.75">
      <c r="A25" t="s">
        <v>9</v>
      </c>
      <c r="B25" s="1">
        <v>155000</v>
      </c>
    </row>
    <row r="26" spans="1:5" ht="12.75">
      <c r="A26" t="s">
        <v>11</v>
      </c>
      <c r="B26" s="1">
        <v>-50000</v>
      </c>
      <c r="C26" s="1">
        <v>50000</v>
      </c>
      <c r="E26" s="1">
        <v>50000</v>
      </c>
    </row>
    <row r="27" spans="1:5" ht="13.5" thickBot="1">
      <c r="A27" t="s">
        <v>17</v>
      </c>
      <c r="B27" s="1">
        <f>SUM(B25:B26)</f>
        <v>105000</v>
      </c>
      <c r="C27" s="2"/>
      <c r="D27" s="2">
        <v>105000</v>
      </c>
      <c r="E27" s="1">
        <v>105000</v>
      </c>
    </row>
    <row r="28" ht="13.5" thickTop="1"/>
    <row r="29" spans="1:5" ht="12.75">
      <c r="A29" t="s">
        <v>18</v>
      </c>
      <c r="C29" s="1" t="s">
        <v>2</v>
      </c>
      <c r="D29" s="1" t="s">
        <v>3</v>
      </c>
      <c r="E29" s="1" t="s">
        <v>6</v>
      </c>
    </row>
    <row r="30" spans="1:2" ht="12.75">
      <c r="A30" t="s">
        <v>4</v>
      </c>
      <c r="B30" s="1">
        <v>45000</v>
      </c>
    </row>
    <row r="31" spans="1:5" ht="13.5" thickBot="1">
      <c r="A31" t="s">
        <v>11</v>
      </c>
      <c r="B31" s="2">
        <v>-45000</v>
      </c>
      <c r="C31" s="2">
        <v>45000</v>
      </c>
      <c r="D31" s="2"/>
      <c r="E31" s="2">
        <v>45000</v>
      </c>
    </row>
    <row r="32" ht="13.5" thickTop="1"/>
    <row r="33" spans="1:2" ht="12.75">
      <c r="A33" t="s">
        <v>14</v>
      </c>
      <c r="B33" s="1">
        <v>125000</v>
      </c>
    </row>
    <row r="34" ht="12.75">
      <c r="A34" t="s">
        <v>19</v>
      </c>
    </row>
    <row r="35" spans="1:5" ht="12.75">
      <c r="A35" t="s">
        <v>20</v>
      </c>
      <c r="B35" s="3">
        <v>-55000</v>
      </c>
      <c r="C35" s="1">
        <v>55000</v>
      </c>
      <c r="E35" s="1">
        <v>55000</v>
      </c>
    </row>
    <row r="36" ht="12.75">
      <c r="B36" s="1">
        <f>SUM(B33:B35)</f>
        <v>70000</v>
      </c>
    </row>
    <row r="37" spans="1:5" ht="12.75">
      <c r="A37" t="s">
        <v>21</v>
      </c>
      <c r="B37" s="3">
        <v>-50000</v>
      </c>
      <c r="D37" s="1">
        <v>50000</v>
      </c>
      <c r="E37" s="1">
        <v>50000</v>
      </c>
    </row>
    <row r="38" ht="12.75">
      <c r="B38" s="1">
        <f>SUM(B36:B37)</f>
        <v>20000</v>
      </c>
    </row>
    <row r="39" ht="12.75">
      <c r="A39" t="s">
        <v>22</v>
      </c>
    </row>
    <row r="40" spans="1:5" ht="12.75">
      <c r="A40" t="s">
        <v>23</v>
      </c>
      <c r="B40" s="3">
        <f>-20000/6</f>
        <v>-3333.3333333333335</v>
      </c>
      <c r="C40" s="1">
        <v>3333</v>
      </c>
      <c r="E40" s="1">
        <v>3333</v>
      </c>
    </row>
    <row r="41" ht="12.75">
      <c r="B41" s="1">
        <f>SUM(B38:B40)</f>
        <v>16666.666666666668</v>
      </c>
    </row>
    <row r="42" spans="1:5" ht="13.5" thickBot="1">
      <c r="A42" t="s">
        <v>17</v>
      </c>
      <c r="B42" s="2">
        <v>-16667</v>
      </c>
      <c r="D42" s="1">
        <v>16667</v>
      </c>
      <c r="E42" s="1">
        <v>16667</v>
      </c>
    </row>
    <row r="43" spans="3:5" ht="14.25" thickBot="1" thickTop="1">
      <c r="C43" s="4">
        <f>SUM(C35:C42)</f>
        <v>58333</v>
      </c>
      <c r="D43" s="4">
        <f>SUM(D35:D42)</f>
        <v>66667</v>
      </c>
      <c r="E43" s="4">
        <f>SUM(E35:E42)</f>
        <v>125000</v>
      </c>
    </row>
    <row r="44" ht="13.5" thickTop="1"/>
    <row r="45" spans="1:2" ht="12.75">
      <c r="A45" t="s">
        <v>9</v>
      </c>
      <c r="B45" s="1">
        <v>155000</v>
      </c>
    </row>
    <row r="46" spans="1:5" ht="12.75">
      <c r="A46" t="s">
        <v>11</v>
      </c>
      <c r="B46" s="3">
        <v>-50000</v>
      </c>
      <c r="C46" s="1">
        <v>50000</v>
      </c>
      <c r="E46" s="1">
        <v>50000</v>
      </c>
    </row>
    <row r="47" ht="12.75">
      <c r="B47" s="1">
        <f>SUM(B45:B46)</f>
        <v>105000</v>
      </c>
    </row>
    <row r="48" spans="1:5" ht="12.75">
      <c r="A48" t="s">
        <v>24</v>
      </c>
      <c r="B48" s="3">
        <v>-50000</v>
      </c>
      <c r="D48" s="1">
        <v>50000</v>
      </c>
      <c r="E48" s="1">
        <v>50000</v>
      </c>
    </row>
    <row r="49" ht="12.75">
      <c r="B49" s="1">
        <f>SUM(B47:B48)</f>
        <v>55000</v>
      </c>
    </row>
    <row r="50" ht="12.75">
      <c r="A50" t="s">
        <v>25</v>
      </c>
    </row>
    <row r="51" spans="1:5" ht="12.75">
      <c r="A51" t="s">
        <v>26</v>
      </c>
      <c r="B51" s="3">
        <f>-55000/6</f>
        <v>-9166.666666666666</v>
      </c>
      <c r="C51" s="1">
        <v>9167</v>
      </c>
      <c r="E51" s="1">
        <v>9167</v>
      </c>
    </row>
    <row r="52" ht="12.75">
      <c r="B52" s="1">
        <f>SUM(B49:B51)</f>
        <v>45833.333333333336</v>
      </c>
    </row>
    <row r="53" spans="1:5" ht="13.5" thickBot="1">
      <c r="A53" t="s">
        <v>17</v>
      </c>
      <c r="B53" s="2">
        <v>-45833</v>
      </c>
      <c r="D53" s="1">
        <v>45833</v>
      </c>
      <c r="E53" s="1">
        <v>45833</v>
      </c>
    </row>
    <row r="54" spans="3:5" ht="14.25" thickBot="1" thickTop="1">
      <c r="C54" s="4">
        <f>SUM(C46:C53)</f>
        <v>59167</v>
      </c>
      <c r="D54" s="4">
        <f>SUM(D46:D53)</f>
        <v>95833</v>
      </c>
      <c r="E54" s="4">
        <f>SUM(E46:E53)</f>
        <v>155000</v>
      </c>
    </row>
    <row r="55" ht="13.5" thickTop="1"/>
    <row r="56" spans="1:5" ht="12.75">
      <c r="A56" t="s">
        <v>27</v>
      </c>
      <c r="C56" s="1" t="s">
        <v>2</v>
      </c>
      <c r="D56" s="1" t="s">
        <v>3</v>
      </c>
      <c r="E56" s="1" t="s">
        <v>6</v>
      </c>
    </row>
    <row r="57" spans="1:2" ht="12.75">
      <c r="A57" t="s">
        <v>28</v>
      </c>
      <c r="B57" s="1">
        <v>45000</v>
      </c>
    </row>
    <row r="58" spans="1:5" ht="13.5" thickBot="1">
      <c r="A58" t="s">
        <v>29</v>
      </c>
      <c r="B58" s="2">
        <v>-45000</v>
      </c>
      <c r="C58" s="2">
        <v>45000</v>
      </c>
      <c r="D58" s="2"/>
      <c r="E58" s="2">
        <v>45000</v>
      </c>
    </row>
    <row r="59" ht="13.5" thickTop="1"/>
    <row r="60" spans="1:2" ht="12.75">
      <c r="A60" t="s">
        <v>30</v>
      </c>
      <c r="B60" s="1">
        <v>125000</v>
      </c>
    </row>
    <row r="61" spans="1:5" ht="12.75">
      <c r="A61" t="s">
        <v>8</v>
      </c>
      <c r="B61" s="3">
        <v>-50000</v>
      </c>
      <c r="C61" s="1">
        <v>50000</v>
      </c>
      <c r="E61" s="1">
        <v>50000</v>
      </c>
    </row>
    <row r="62" ht="12.75">
      <c r="B62" s="1">
        <f>SUM(B60:B61)</f>
        <v>75000</v>
      </c>
    </row>
    <row r="63" spans="1:5" ht="12.75">
      <c r="A63" t="s">
        <v>31</v>
      </c>
      <c r="B63" s="3">
        <v>-50000</v>
      </c>
      <c r="D63" s="1">
        <v>50000</v>
      </c>
      <c r="E63" s="1">
        <v>50000</v>
      </c>
    </row>
    <row r="64" spans="1:2" ht="12.75">
      <c r="A64" t="s">
        <v>32</v>
      </c>
      <c r="B64" s="1">
        <f>SUM(B62:B63)</f>
        <v>25000</v>
      </c>
    </row>
    <row r="65" spans="1:5" ht="12.75">
      <c r="A65" t="s">
        <v>33</v>
      </c>
      <c r="B65" s="3">
        <f>-25000/6</f>
        <v>-4166.666666666667</v>
      </c>
      <c r="C65" s="1">
        <v>4167</v>
      </c>
      <c r="E65" s="1">
        <v>4167</v>
      </c>
    </row>
    <row r="66" ht="12.75">
      <c r="B66" s="1">
        <f>SUM(B64:B65)</f>
        <v>20833.333333333332</v>
      </c>
    </row>
    <row r="67" spans="1:5" ht="13.5" thickBot="1">
      <c r="A67" t="s">
        <v>17</v>
      </c>
      <c r="B67" s="2">
        <v>-20833</v>
      </c>
      <c r="D67" s="1">
        <v>20833</v>
      </c>
      <c r="E67" s="1">
        <v>20833</v>
      </c>
    </row>
    <row r="68" spans="3:5" ht="14.25" thickBot="1" thickTop="1">
      <c r="C68" s="4">
        <f>SUM(C61:C67)</f>
        <v>54167</v>
      </c>
      <c r="D68" s="4">
        <f>SUM(D61:D67)</f>
        <v>70833</v>
      </c>
      <c r="E68" s="4">
        <f>SUM(E61:E67)</f>
        <v>125000</v>
      </c>
    </row>
    <row r="69" ht="13.5" thickTop="1"/>
    <row r="70" spans="1:2" ht="12.75">
      <c r="A70" t="s">
        <v>34</v>
      </c>
      <c r="B70" s="1">
        <v>155000</v>
      </c>
    </row>
    <row r="71" spans="1:5" ht="12.75">
      <c r="A71" t="s">
        <v>35</v>
      </c>
      <c r="B71" s="3">
        <v>-50000</v>
      </c>
      <c r="C71" s="1">
        <v>50000</v>
      </c>
      <c r="E71" s="1">
        <v>50000</v>
      </c>
    </row>
    <row r="72" ht="12.75">
      <c r="B72" s="1">
        <f>SUM(B70:B71)</f>
        <v>105000</v>
      </c>
    </row>
    <row r="73" spans="1:5" ht="12.75">
      <c r="A73" t="s">
        <v>31</v>
      </c>
      <c r="B73" s="3">
        <v>-50000</v>
      </c>
      <c r="D73" s="1">
        <v>50000</v>
      </c>
      <c r="E73" s="1">
        <v>50000</v>
      </c>
    </row>
    <row r="74" ht="12.75">
      <c r="B74" s="1">
        <f>SUM(B72:B73)</f>
        <v>55000</v>
      </c>
    </row>
    <row r="75" ht="12.75">
      <c r="A75" t="s">
        <v>36</v>
      </c>
    </row>
    <row r="76" spans="1:5" ht="12.75">
      <c r="A76" t="s">
        <v>37</v>
      </c>
      <c r="B76" s="3">
        <f>-55000/6</f>
        <v>-9166.666666666666</v>
      </c>
      <c r="C76" s="1">
        <v>9167</v>
      </c>
      <c r="E76" s="1">
        <v>9167</v>
      </c>
    </row>
    <row r="77" ht="12.75">
      <c r="B77" s="1">
        <f>SUM(B74:B76)</f>
        <v>45833.333333333336</v>
      </c>
    </row>
    <row r="78" spans="1:5" ht="13.5" thickBot="1">
      <c r="A78" t="s">
        <v>17</v>
      </c>
      <c r="B78" s="2">
        <v>-45833</v>
      </c>
      <c r="D78" s="1">
        <v>45833</v>
      </c>
      <c r="E78" s="1">
        <v>45833</v>
      </c>
    </row>
    <row r="79" spans="3:5" ht="14.25" thickBot="1" thickTop="1">
      <c r="C79" s="4">
        <f>SUM(C71:C78)</f>
        <v>59167</v>
      </c>
      <c r="D79" s="4">
        <f>SUM(D71:D78)</f>
        <v>95833</v>
      </c>
      <c r="E79" s="4">
        <f>SUM(E71:E78)</f>
        <v>155000</v>
      </c>
    </row>
    <row r="80" ht="13.5" thickTop="1"/>
    <row r="81" spans="1:5" ht="12.75">
      <c r="A81" t="s">
        <v>38</v>
      </c>
      <c r="C81" s="1" t="s">
        <v>2</v>
      </c>
      <c r="D81" s="1" t="s">
        <v>3</v>
      </c>
      <c r="E81" s="1" t="s">
        <v>6</v>
      </c>
    </row>
    <row r="82" spans="1:2" ht="12.75">
      <c r="A82" t="s">
        <v>28</v>
      </c>
      <c r="B82" s="1">
        <v>45000</v>
      </c>
    </row>
    <row r="83" spans="1:5" ht="13.5" thickBot="1">
      <c r="A83" t="s">
        <v>29</v>
      </c>
      <c r="B83" s="2">
        <v>-45000</v>
      </c>
      <c r="C83" s="2">
        <v>45000</v>
      </c>
      <c r="D83" s="2"/>
      <c r="E83" s="2">
        <v>45000</v>
      </c>
    </row>
    <row r="84" ht="13.5" thickTop="1"/>
    <row r="85" spans="1:2" ht="12.75">
      <c r="A85" t="s">
        <v>30</v>
      </c>
      <c r="B85" s="1">
        <v>125000</v>
      </c>
    </row>
    <row r="86" spans="1:5" ht="12.75">
      <c r="A86" t="s">
        <v>8</v>
      </c>
      <c r="B86" s="3">
        <v>-50000</v>
      </c>
      <c r="C86" s="1">
        <v>50000</v>
      </c>
      <c r="E86" s="1">
        <v>50000</v>
      </c>
    </row>
    <row r="87" ht="12.75">
      <c r="B87" s="1">
        <f>SUM(B85:B86)</f>
        <v>75000</v>
      </c>
    </row>
    <row r="88" spans="1:5" ht="12.75">
      <c r="A88" t="s">
        <v>31</v>
      </c>
      <c r="B88" s="3">
        <v>-50000</v>
      </c>
      <c r="D88" s="1">
        <v>50000</v>
      </c>
      <c r="E88" s="1">
        <v>50000</v>
      </c>
    </row>
    <row r="89" spans="1:2" ht="12.75">
      <c r="A89" t="s">
        <v>32</v>
      </c>
      <c r="B89" s="1">
        <f>SUM(B87:B88)</f>
        <v>25000</v>
      </c>
    </row>
    <row r="90" spans="1:5" ht="12.75">
      <c r="A90" t="s">
        <v>33</v>
      </c>
      <c r="B90" s="3">
        <f>-25000/6</f>
        <v>-4166.666666666667</v>
      </c>
      <c r="C90" s="1">
        <v>4167</v>
      </c>
      <c r="E90" s="1">
        <v>4167</v>
      </c>
    </row>
    <row r="91" ht="12.75">
      <c r="B91" s="1">
        <f>SUM(B89:B90)</f>
        <v>20833.333333333332</v>
      </c>
    </row>
    <row r="92" spans="1:5" ht="13.5" thickBot="1">
      <c r="A92" t="s">
        <v>17</v>
      </c>
      <c r="B92" s="2">
        <v>-20833</v>
      </c>
      <c r="D92" s="1">
        <v>20833</v>
      </c>
      <c r="E92" s="1">
        <v>20833</v>
      </c>
    </row>
    <row r="93" spans="3:5" ht="14.25" thickBot="1" thickTop="1">
      <c r="C93" s="4">
        <f>SUM(C86:C92)</f>
        <v>54167</v>
      </c>
      <c r="D93" s="4">
        <f>SUM(D86:D92)</f>
        <v>70833</v>
      </c>
      <c r="E93" s="4">
        <f>SUM(E86:E92)</f>
        <v>125000</v>
      </c>
    </row>
    <row r="94" ht="13.5" thickTop="1"/>
    <row r="95" spans="1:2" ht="12.75">
      <c r="A95" t="s">
        <v>34</v>
      </c>
      <c r="B95" s="1">
        <v>155000</v>
      </c>
    </row>
    <row r="96" spans="1:5" ht="12.75">
      <c r="A96" t="s">
        <v>35</v>
      </c>
      <c r="B96" s="3">
        <v>-50000</v>
      </c>
      <c r="C96" s="1">
        <v>50000</v>
      </c>
      <c r="E96" s="1">
        <v>50000</v>
      </c>
    </row>
    <row r="97" ht="12.75">
      <c r="B97" s="1">
        <f>SUM(B95:B96)</f>
        <v>105000</v>
      </c>
    </row>
    <row r="98" spans="1:5" ht="12.75">
      <c r="A98" t="s">
        <v>31</v>
      </c>
      <c r="B98" s="3">
        <v>-50000</v>
      </c>
      <c r="D98" s="1">
        <v>50000</v>
      </c>
      <c r="E98" s="1">
        <v>50000</v>
      </c>
    </row>
    <row r="99" ht="12.75">
      <c r="B99" s="1">
        <f>SUM(B97:B98)</f>
        <v>55000</v>
      </c>
    </row>
    <row r="100" ht="12.75">
      <c r="A100" t="s">
        <v>36</v>
      </c>
    </row>
    <row r="101" spans="1:5" ht="12.75">
      <c r="A101" t="s">
        <v>37</v>
      </c>
      <c r="B101" s="3">
        <f>-55000/6</f>
        <v>-9166.666666666666</v>
      </c>
      <c r="C101" s="1">
        <v>9167</v>
      </c>
      <c r="E101" s="1">
        <v>9167</v>
      </c>
    </row>
    <row r="102" ht="12.75">
      <c r="B102" s="1">
        <f>SUM(B99:B101)</f>
        <v>45833.333333333336</v>
      </c>
    </row>
    <row r="103" spans="1:5" ht="13.5" thickBot="1">
      <c r="A103" t="s">
        <v>17</v>
      </c>
      <c r="B103" s="2">
        <v>-45833</v>
      </c>
      <c r="D103" s="1">
        <v>45833</v>
      </c>
      <c r="E103" s="1">
        <v>45833</v>
      </c>
    </row>
    <row r="104" spans="3:5" ht="14.25" thickBot="1" thickTop="1">
      <c r="C104" s="4">
        <f>SUM(C96:C103)</f>
        <v>59167</v>
      </c>
      <c r="D104" s="4">
        <f>SUM(D96:D103)</f>
        <v>95833</v>
      </c>
      <c r="E104" s="4">
        <f>SUM(E96:E103)</f>
        <v>155000</v>
      </c>
    </row>
    <row r="105" ht="13.5" thickTop="1"/>
  </sheetData>
  <printOptions/>
  <pageMargins left="0.35433070866141736" right="0.35433070866141736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D18" sqref="D18"/>
    </sheetView>
  </sheetViews>
  <sheetFormatPr defaultColWidth="9.140625" defaultRowHeight="12.75"/>
  <cols>
    <col min="1" max="1" width="8.00390625" style="0" customWidth="1"/>
    <col min="2" max="2" width="28.8515625" style="0" customWidth="1"/>
    <col min="3" max="4" width="11.421875" style="1" customWidth="1"/>
  </cols>
  <sheetData>
    <row r="1" ht="12.75">
      <c r="A1" t="s">
        <v>39</v>
      </c>
    </row>
    <row r="3" spans="1:3" ht="12.75">
      <c r="A3" t="s">
        <v>40</v>
      </c>
      <c r="B3" t="s">
        <v>41</v>
      </c>
      <c r="C3" s="1">
        <f>2500000*0.1</f>
        <v>250000</v>
      </c>
    </row>
    <row r="4" spans="2:4" ht="12.75">
      <c r="B4" t="s">
        <v>42</v>
      </c>
      <c r="D4" s="1">
        <v>250000</v>
      </c>
    </row>
    <row r="5" ht="12.75">
      <c r="B5" t="s">
        <v>43</v>
      </c>
    </row>
    <row r="7" spans="2:3" ht="12.75">
      <c r="B7" t="s">
        <v>45</v>
      </c>
      <c r="C7" s="1">
        <f>528500*0.05</f>
        <v>26425</v>
      </c>
    </row>
    <row r="8" spans="2:4" ht="12.75">
      <c r="B8" t="s">
        <v>44</v>
      </c>
      <c r="D8" s="1">
        <v>26425</v>
      </c>
    </row>
    <row r="10" spans="2:3" ht="12.75">
      <c r="B10" t="s">
        <v>46</v>
      </c>
      <c r="C10" s="1">
        <v>52850</v>
      </c>
    </row>
    <row r="11" spans="2:4" ht="12.75">
      <c r="B11" t="s">
        <v>47</v>
      </c>
      <c r="D11" s="1">
        <v>52850</v>
      </c>
    </row>
    <row r="13" spans="2:3" ht="12.75">
      <c r="B13" t="s">
        <v>45</v>
      </c>
      <c r="C13" s="1">
        <f>528500*0.05</f>
        <v>26425</v>
      </c>
    </row>
    <row r="14" spans="2:4" ht="12.75">
      <c r="B14" t="s">
        <v>48</v>
      </c>
      <c r="D14" s="1">
        <v>26425</v>
      </c>
    </row>
    <row r="16" spans="1:3" ht="12.75">
      <c r="A16" t="s">
        <v>49</v>
      </c>
      <c r="B16" t="s">
        <v>50</v>
      </c>
      <c r="C16" s="1">
        <v>250000</v>
      </c>
    </row>
    <row r="17" spans="2:4" ht="12.75">
      <c r="B17" t="s">
        <v>51</v>
      </c>
      <c r="D17" s="1">
        <v>250000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3"/>
  <sheetViews>
    <sheetView workbookViewId="0" topLeftCell="A65">
      <selection activeCell="D84" sqref="D84"/>
    </sheetView>
  </sheetViews>
  <sheetFormatPr defaultColWidth="9.140625" defaultRowHeight="12.75"/>
  <cols>
    <col min="2" max="2" width="36.8515625" style="0" customWidth="1"/>
    <col min="3" max="3" width="11.28125" style="1" customWidth="1"/>
    <col min="4" max="4" width="12.8515625" style="1" customWidth="1"/>
  </cols>
  <sheetData>
    <row r="1" ht="12.75">
      <c r="A1" t="s">
        <v>52</v>
      </c>
    </row>
    <row r="3" spans="1:3" ht="12.75">
      <c r="A3" t="s">
        <v>53</v>
      </c>
      <c r="B3" t="s">
        <v>54</v>
      </c>
      <c r="C3" s="1">
        <f>400*110</f>
        <v>44000</v>
      </c>
    </row>
    <row r="4" spans="2:4" ht="12.75">
      <c r="B4" t="s">
        <v>51</v>
      </c>
      <c r="D4" s="1">
        <v>44000</v>
      </c>
    </row>
    <row r="5" ht="12.75">
      <c r="B5" t="s">
        <v>55</v>
      </c>
    </row>
    <row r="7" spans="1:2" ht="12.75">
      <c r="A7" t="s">
        <v>56</v>
      </c>
      <c r="B7" t="s">
        <v>57</v>
      </c>
    </row>
    <row r="8" ht="12.75">
      <c r="B8" t="s">
        <v>58</v>
      </c>
    </row>
    <row r="10" spans="1:3" ht="12.75">
      <c r="A10" t="s">
        <v>59</v>
      </c>
      <c r="B10" t="s">
        <v>65</v>
      </c>
      <c r="C10" s="1">
        <f>3000*120</f>
        <v>360000</v>
      </c>
    </row>
    <row r="11" spans="2:4" ht="12.75">
      <c r="B11" t="s">
        <v>60</v>
      </c>
      <c r="D11" s="1">
        <f>3000*100</f>
        <v>300000</v>
      </c>
    </row>
    <row r="12" spans="2:4" ht="12.75">
      <c r="B12" t="s">
        <v>61</v>
      </c>
      <c r="D12" s="1">
        <v>60000</v>
      </c>
    </row>
    <row r="14" spans="1:3" ht="12.75">
      <c r="A14" t="s">
        <v>62</v>
      </c>
      <c r="B14" t="s">
        <v>63</v>
      </c>
      <c r="C14" s="1">
        <v>360000</v>
      </c>
    </row>
    <row r="15" spans="2:4" ht="12.75">
      <c r="B15" t="s">
        <v>64</v>
      </c>
      <c r="D15" s="1">
        <v>360000</v>
      </c>
    </row>
    <row r="16" ht="12.75">
      <c r="B16" t="s">
        <v>68</v>
      </c>
    </row>
    <row r="18" spans="2:3" ht="12.75">
      <c r="B18" t="s">
        <v>66</v>
      </c>
      <c r="C18" s="1">
        <v>300000</v>
      </c>
    </row>
    <row r="19" spans="2:4" ht="12.75">
      <c r="B19" t="s">
        <v>67</v>
      </c>
      <c r="D19" s="1">
        <v>300000</v>
      </c>
    </row>
    <row r="20" ht="12.75">
      <c r="B20" t="s">
        <v>69</v>
      </c>
    </row>
    <row r="22" spans="1:3" ht="12.75">
      <c r="A22" t="s">
        <v>70</v>
      </c>
      <c r="B22" t="s">
        <v>72</v>
      </c>
      <c r="C22" s="1">
        <f>800*110</f>
        <v>88000</v>
      </c>
    </row>
    <row r="23" spans="2:3" ht="12.75">
      <c r="B23" t="s">
        <v>71</v>
      </c>
      <c r="C23" s="1">
        <f>800*5</f>
        <v>4000</v>
      </c>
    </row>
    <row r="24" spans="2:4" ht="12.75">
      <c r="B24" t="s">
        <v>73</v>
      </c>
      <c r="D24" s="1">
        <f>800*100</f>
        <v>80000</v>
      </c>
    </row>
    <row r="25" spans="2:4" ht="12.75">
      <c r="B25" t="s">
        <v>74</v>
      </c>
      <c r="D25" s="1">
        <v>8400</v>
      </c>
    </row>
    <row r="27" spans="1:3" ht="12.75">
      <c r="A27" t="s">
        <v>75</v>
      </c>
      <c r="B27" t="s">
        <v>106</v>
      </c>
      <c r="C27" s="1">
        <v>22500</v>
      </c>
    </row>
    <row r="28" spans="2:4" ht="12.75">
      <c r="B28" t="s">
        <v>76</v>
      </c>
      <c r="D28" s="1">
        <v>22500</v>
      </c>
    </row>
    <row r="29" ht="12.75">
      <c r="B29" t="s">
        <v>77</v>
      </c>
    </row>
    <row r="31" ht="12.75">
      <c r="B31" t="s">
        <v>107</v>
      </c>
    </row>
    <row r="32" spans="2:4" ht="12.75">
      <c r="B32" t="s">
        <v>108</v>
      </c>
      <c r="D32" s="1">
        <f>(300000*0.1)/2</f>
        <v>15000</v>
      </c>
    </row>
    <row r="33" ht="12.75">
      <c r="B33" t="s">
        <v>109</v>
      </c>
    </row>
    <row r="34" spans="2:4" ht="12.75">
      <c r="B34" t="s">
        <v>110</v>
      </c>
      <c r="D34" s="1">
        <f>(300000*0.1)*3/12</f>
        <v>7500</v>
      </c>
    </row>
    <row r="35" spans="2:4" ht="13.5" thickBot="1">
      <c r="B35" t="s">
        <v>111</v>
      </c>
      <c r="D35" s="4">
        <f>SUM(D32:D34)</f>
        <v>22500</v>
      </c>
    </row>
    <row r="36" ht="13.5" thickTop="1"/>
    <row r="37" spans="2:3" ht="12.75">
      <c r="B37" t="s">
        <v>112</v>
      </c>
      <c r="C37" s="1">
        <v>22500</v>
      </c>
    </row>
    <row r="38" spans="2:4" ht="12.75">
      <c r="B38" t="s">
        <v>51</v>
      </c>
      <c r="D38" s="1">
        <v>22500</v>
      </c>
    </row>
    <row r="41" spans="1:3" ht="12.75">
      <c r="A41" t="s">
        <v>78</v>
      </c>
      <c r="B41" t="s">
        <v>82</v>
      </c>
      <c r="C41" s="1">
        <f>500*100</f>
        <v>50000</v>
      </c>
    </row>
    <row r="42" spans="2:3" ht="12.75">
      <c r="B42" t="s">
        <v>41</v>
      </c>
      <c r="C42" s="1">
        <v>10000</v>
      </c>
    </row>
    <row r="43" spans="2:4" ht="12.75">
      <c r="B43" t="s">
        <v>80</v>
      </c>
      <c r="D43" s="1">
        <f>500*10</f>
        <v>5000</v>
      </c>
    </row>
    <row r="44" spans="2:4" ht="12.75">
      <c r="B44" t="s">
        <v>83</v>
      </c>
      <c r="D44" s="1">
        <f>500*110</f>
        <v>55000</v>
      </c>
    </row>
    <row r="45" ht="12.75">
      <c r="B45" t="s">
        <v>81</v>
      </c>
    </row>
    <row r="47" spans="1:3" ht="12.75">
      <c r="A47" t="s">
        <v>84</v>
      </c>
      <c r="B47" t="s">
        <v>79</v>
      </c>
      <c r="C47" s="1">
        <v>60000</v>
      </c>
    </row>
    <row r="48" spans="2:4" ht="12.75">
      <c r="B48" t="s">
        <v>85</v>
      </c>
      <c r="D48" s="1">
        <f>500*100</f>
        <v>50000</v>
      </c>
    </row>
    <row r="49" spans="2:4" ht="12.75">
      <c r="B49" t="s">
        <v>86</v>
      </c>
      <c r="D49" s="1">
        <v>6000</v>
      </c>
    </row>
    <row r="50" spans="2:4" ht="12.75">
      <c r="B50" t="s">
        <v>87</v>
      </c>
      <c r="D50" s="1">
        <v>4000</v>
      </c>
    </row>
    <row r="52" spans="1:3" ht="12.75">
      <c r="A52" t="s">
        <v>88</v>
      </c>
      <c r="B52" t="s">
        <v>89</v>
      </c>
      <c r="C52" s="1">
        <f>400*105</f>
        <v>42000</v>
      </c>
    </row>
    <row r="53" spans="2:3" ht="12.75">
      <c r="B53" t="s">
        <v>41</v>
      </c>
      <c r="C53" s="1">
        <v>2000</v>
      </c>
    </row>
    <row r="54" spans="2:4" ht="12.75">
      <c r="B54" t="s">
        <v>90</v>
      </c>
      <c r="D54" s="1">
        <v>44000</v>
      </c>
    </row>
    <row r="56" spans="1:3" ht="12.75">
      <c r="A56" t="s">
        <v>91</v>
      </c>
      <c r="B56" t="s">
        <v>92</v>
      </c>
      <c r="C56" s="1">
        <f>100*105</f>
        <v>10500</v>
      </c>
    </row>
    <row r="57" spans="2:4" ht="12.75">
      <c r="B57" t="s">
        <v>93</v>
      </c>
      <c r="D57" s="1">
        <v>10500</v>
      </c>
    </row>
    <row r="59" spans="1:3" ht="12.75">
      <c r="A59" t="s">
        <v>94</v>
      </c>
      <c r="B59" t="s">
        <v>101</v>
      </c>
      <c r="C59" s="1">
        <f>4130*110</f>
        <v>454300</v>
      </c>
    </row>
    <row r="60" spans="2:4" ht="12.75">
      <c r="B60" t="s">
        <v>99</v>
      </c>
      <c r="D60" s="1">
        <v>401000</v>
      </c>
    </row>
    <row r="61" spans="2:4" ht="12.75">
      <c r="B61" t="s">
        <v>100</v>
      </c>
      <c r="D61" s="1">
        <v>40100</v>
      </c>
    </row>
    <row r="62" spans="2:4" ht="12.75">
      <c r="B62" t="s">
        <v>103</v>
      </c>
      <c r="D62" s="1">
        <f>120*110</f>
        <v>13200</v>
      </c>
    </row>
    <row r="63" ht="12.75">
      <c r="B63" t="s">
        <v>105</v>
      </c>
    </row>
    <row r="66" ht="12.75">
      <c r="B66" t="s">
        <v>102</v>
      </c>
    </row>
    <row r="67" spans="2:3" ht="12.75">
      <c r="B67" t="s">
        <v>95</v>
      </c>
      <c r="C67" s="1">
        <v>40000</v>
      </c>
    </row>
    <row r="68" spans="2:3" ht="12.75">
      <c r="B68" t="s">
        <v>96</v>
      </c>
      <c r="C68" s="1">
        <v>800</v>
      </c>
    </row>
    <row r="69" spans="2:3" ht="12.75">
      <c r="B69" t="s">
        <v>97</v>
      </c>
      <c r="C69" s="1">
        <v>500</v>
      </c>
    </row>
    <row r="70" spans="2:3" ht="13.5" thickBot="1">
      <c r="B70" t="s">
        <v>98</v>
      </c>
      <c r="C70" s="4">
        <f>SUM(C67:C69)</f>
        <v>41300</v>
      </c>
    </row>
    <row r="71" ht="13.5" thickTop="1"/>
    <row r="72" spans="1:3" ht="12.75">
      <c r="A72" t="s">
        <v>104</v>
      </c>
      <c r="B72" t="s">
        <v>41</v>
      </c>
      <c r="C72" s="1">
        <v>25000</v>
      </c>
    </row>
    <row r="73" spans="2:4" ht="12.75">
      <c r="B73" t="s">
        <v>76</v>
      </c>
      <c r="D73" s="1">
        <v>25000</v>
      </c>
    </row>
    <row r="75" ht="12.75">
      <c r="B75" t="s">
        <v>113</v>
      </c>
    </row>
    <row r="76" spans="2:4" ht="12.75">
      <c r="B76" t="s">
        <v>114</v>
      </c>
      <c r="D76" s="1">
        <f>(600000-50000)*0.1/12</f>
        <v>4583.333333333333</v>
      </c>
    </row>
    <row r="77" spans="2:4" ht="12.75">
      <c r="B77" t="s">
        <v>115</v>
      </c>
      <c r="D77" s="1">
        <f>(550000-60000)*0.1*(5/12)</f>
        <v>20416.666666666668</v>
      </c>
    </row>
    <row r="78" spans="2:4" ht="13.5" thickBot="1">
      <c r="B78" t="s">
        <v>116</v>
      </c>
      <c r="D78" s="4">
        <f>SUM(D76:D77)</f>
        <v>25000</v>
      </c>
    </row>
    <row r="79" ht="13.5" thickTop="1"/>
    <row r="80" spans="2:3" ht="12.75">
      <c r="B80" t="s">
        <v>117</v>
      </c>
      <c r="C80" s="1">
        <v>401000</v>
      </c>
    </row>
    <row r="81" spans="2:3" ht="12.75">
      <c r="B81" t="s">
        <v>118</v>
      </c>
      <c r="C81" s="1">
        <f>80*110</f>
        <v>8800</v>
      </c>
    </row>
    <row r="82" spans="2:4" ht="12.75">
      <c r="B82" t="s">
        <v>119</v>
      </c>
      <c r="D82" s="1">
        <f>(4010+80)*100</f>
        <v>409000</v>
      </c>
    </row>
    <row r="83" spans="2:4" ht="12.75">
      <c r="B83" t="s">
        <v>120</v>
      </c>
      <c r="D83" s="1">
        <v>800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dusit</dc:creator>
  <cp:keywords/>
  <dc:description/>
  <cp:lastModifiedBy>dusit</cp:lastModifiedBy>
  <cp:lastPrinted>2004-01-22T04:19:18Z</cp:lastPrinted>
  <dcterms:created xsi:type="dcterms:W3CDTF">2004-01-22T02:28:35Z</dcterms:created>
  <dcterms:modified xsi:type="dcterms:W3CDTF">2004-01-22T04:19:41Z</dcterms:modified>
  <cp:category/>
  <cp:version/>
  <cp:contentType/>
  <cp:contentStatus/>
</cp:coreProperties>
</file>